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<sst xmlns="http://schemas.openxmlformats.org/spreadsheetml/2006/main" count="194" uniqueCount="192">
  <si>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</si>
  <si>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</si>
  <si>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</si>
  <si>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</si>
  <si>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</si>
  <si>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</si>
  <si>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</si>
  <si>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</si>
  <si>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</si>
  <si>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</si>
  <si>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</si>
  <si>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</si>
  <si>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</si>
  <si>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</si>
  <si>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</si>
  <si>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</si>
  <si>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</si>
  <si>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</si>
  <si>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</si>
  <si>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</si>
  <si>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</si>
  <si>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</si>
  <si>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</si>
  <si>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</si>
  <si>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</si>
  <si>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</si>
  <si>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</si>
  <si>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</si>
  <si>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</si>
  <si>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</si>
  <si>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</si>
  <si>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</si>
  <si>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</si>
  <si>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</si>
  <si>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</si>
  <si>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</si>
  <si>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</si>
  <si>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</si>
  <si>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</si>
  <si>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</si>
  <si>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</si>
  <si>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</si>
  <si>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</si>
  <si>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</si>
  <si>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</si>
  <si>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</si>
  <si>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</si>
  <si>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</si>
  <si>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</si>
  <si>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</si>
  <si>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</si>
  <si>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</si>
  <si>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</si>
  <si>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</si>
  <si>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</si>
  <si>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</si>
  <si>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</si>
  <si>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</si>
  <si>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</si>
  <si>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</si>
  <si>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</si>
  <si>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</si>
  <si>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</si>
  <si>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</si>
  <si>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</si>
  <si>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</si>
  <si>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</si>
  <si>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</si>
  <si>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</si>
  <si>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</si>
  <si>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</si>
  <si>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</si>
  <si>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</si>
  <si>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</si>
  <si>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</si>
  <si>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</si>
  <si>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</si>
  <si>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</si>
  <si>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</si>
  <si>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</si>
  <si>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</si>
  <si>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</si>
  <si>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</si>
  <si>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</si>
  <si>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</si>
  <si>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</si>
  <si>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</si>
  <si>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</si>
  <si>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</si>
  <si>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</si>
  <si>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</si>
  <si>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</si>
  <si>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</si>
  <si>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</si>
  <si>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</si>
  <si>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</si>
  <si>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</si>
  <si>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</si>
  <si>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</si>
  <si>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</si>
  <si>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</si>
  <si>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</si>
  <si>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</si>
  <si>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</si>
  <si>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</si>
  <si>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</si>
  <si>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</si>
  <si>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</si>
  <si>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</si>
  <si>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</si>
  <si>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</si>
  <si>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</si>
  <si>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</si>
  <si>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</si>
  <si>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</si>
  <si>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</si>
  <si>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</si>
  <si>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</si>
  <si>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</si>
  <si>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</si>
  <si>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</si>
  <si>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</si>
  <si>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</si>
  <si>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</si>
  <si>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</si>
  <si>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</si>
  <si>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</si>
  <si>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</si>
  <si>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</si>
  <si>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</si>
  <si>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</si>
  <si>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</si>
  <si>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</si>
  <si>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</si>
  <si>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</si>
  <si>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</si>
  <si>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</si>
  <si>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</si>
  <si>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</si>
  <si>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</si>
  <si>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</si>
  <si>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</si>
  <si>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</si>
  <si>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</si>
  <si>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</si>
  <si>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</si>
  <si>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</si>
  <si>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</si>
  <si>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</si>
  <si>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</si>
  <si>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</si>
  <si>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</si>
  <si>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</si>
  <si>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</si>
  <si>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</si>
  <si>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</si>
  <si>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</si>
  <si>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</si>
  <si>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</si>
  <si>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</si>
  <si>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</si>
  <si>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</si>
  <si>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</si>
  <si>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</si>
  <si>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</si>
  <si>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</si>
  <si>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</si>
  <si>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</si>
  <si>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</si>
  <si>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</si>
  <si>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</si>
  <si>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</si>
  <si>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</si>
  <si>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</si>
  <si>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</si>
  <si>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</si>
  <si>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</si>
  <si>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</si>
  <si>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</si>
  <si>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</si>
  <si>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</si>
  <si>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</si>
  <si>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</si>
  <si>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</si>
  <si>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</si>
  <si>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</si>
  <si>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</si>
  <si>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</si>
  <si>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</si>
  <si>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</si>
  <si>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</si>
  <si>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>Профінансовано станом на 07.04.17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</si>
</sst>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7" sqref="AG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83" t="s">
        <v>8</v>
      </c>
      <c r="B2" s="83"/>
      <c r="C2" s="83"/>
      <c r="D2" s="83"/>
      <c r="E2" s="83"/>
      <c r="F2" s="83"/>
      <c r="G2" s="83"/>
    </row>
    <row r="3" spans="1:7" ht="20.25" customHeight="1">
      <c r="A3" s="84" t="s">
        <v>23</v>
      </c>
      <c r="B3" s="84"/>
      <c r="C3" s="84"/>
      <c r="D3" s="84"/>
      <c r="E3" s="84"/>
      <c r="F3" s="84"/>
      <c r="G3" s="8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5" t="s">
        <v>5</v>
      </c>
      <c r="B5" s="11"/>
      <c r="C5" s="85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74" t="s">
        <v>22</v>
      </c>
      <c r="J5" s="74" t="s">
        <v>189</v>
      </c>
    </row>
    <row r="6" spans="1:25" ht="35.25" customHeight="1">
      <c r="A6" s="86"/>
      <c r="B6" s="14" t="s">
        <v>6</v>
      </c>
      <c r="C6" s="86"/>
      <c r="D6" s="80"/>
      <c r="E6" s="80"/>
      <c r="F6" s="80"/>
      <c r="G6" s="12" t="s">
        <v>4</v>
      </c>
      <c r="H6" s="80"/>
      <c r="I6" s="75"/>
      <c r="J6" s="75"/>
      <c r="L6" s="76" t="s">
        <v>190</v>
      </c>
      <c r="M6" s="74" t="s">
        <v>28</v>
      </c>
      <c r="N6" s="81" t="s">
        <v>29</v>
      </c>
      <c r="O6" s="74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4" t="s">
        <v>35</v>
      </c>
      <c r="U6" s="74" t="s">
        <v>36</v>
      </c>
      <c r="V6" s="74" t="s">
        <v>37</v>
      </c>
      <c r="W6" s="74" t="s">
        <v>38</v>
      </c>
      <c r="X6" s="74" t="s">
        <v>39</v>
      </c>
      <c r="Y6" s="7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2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22796743.53</v>
      </c>
      <c r="I9" s="40">
        <f aca="true" t="shared" si="0" ref="I9:I25">H9/D9*100</f>
        <v>15.19194193993905</v>
      </c>
      <c r="J9" s="46">
        <f>H9/(M9+N9+O9+N26+O26+P9+P26)*100</f>
        <v>49.633489428048414</v>
      </c>
      <c r="K9" s="37"/>
      <c r="L9" s="73">
        <f>H10-(M9+N9+O9+P9)</f>
        <v>-11745441.139999999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7600000</v>
      </c>
      <c r="Q9" s="47">
        <f aca="true" t="shared" si="1" ref="Q9:X9">Q10+Q18</f>
        <v>8450000</v>
      </c>
      <c r="R9" s="47">
        <f t="shared" si="1"/>
        <v>8680000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11003963.74</v>
      </c>
      <c r="I10" s="41">
        <f t="shared" si="0"/>
        <v>16.76998908819361</v>
      </c>
      <c r="J10" s="48">
        <f>H10/(M9+N9+O9+P9)*100</f>
        <v>48.370336710100354</v>
      </c>
      <c r="L10" s="73">
        <f>(H11+H13+H14+H15+H16+H17)-(M10+N10+O10+P10)</f>
        <v>-11268519.079999998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</f>
        <v>6600000</v>
      </c>
      <c r="Q10" s="24">
        <f>6870000+330000</f>
        <v>7200000</v>
      </c>
      <c r="R10" s="24">
        <f>6870000+210000</f>
        <v>7080000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87">
        <f>(H11+H13+H14+H15+H16+H17)/(M10+N10+O10+P10)*100</f>
        <v>43.796241596972536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8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8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</f>
        <v>688014.3399999999</v>
      </c>
      <c r="I14" s="42">
        <f t="shared" si="0"/>
        <v>16.66808003225012</v>
      </c>
      <c r="J14" s="88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8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8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</f>
        <v>5074993.46</v>
      </c>
      <c r="I17" s="42">
        <f t="shared" si="0"/>
        <v>20.839827059189044</v>
      </c>
      <c r="J17" s="89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2223077.94</v>
      </c>
      <c r="I18" s="42">
        <f t="shared" si="0"/>
        <v>15.81563964656166</v>
      </c>
      <c r="J18" s="87">
        <f>H18/(M18+N18+O18+P18)*100</f>
        <v>82.33622</v>
      </c>
      <c r="L18" s="73">
        <f>H18-(M18+N18+O18+P18)</f>
        <v>-476922.06000000006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</f>
        <v>976575.2599999999</v>
      </c>
      <c r="I19" s="42">
        <f t="shared" si="0"/>
        <v>29.410169322061254</v>
      </c>
      <c r="J19" s="88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8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8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</f>
        <v>352720</v>
      </c>
      <c r="I22" s="42">
        <f t="shared" si="0"/>
        <v>31.706593554766506</v>
      </c>
      <c r="J22" s="88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8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8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89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11792779.79</v>
      </c>
      <c r="I26" s="22">
        <f>H26/D26*100</f>
        <v>13.96568261103384</v>
      </c>
      <c r="J26" s="22">
        <f>H26/(N26+O26+P26)*100</f>
        <v>50.87313698946885</v>
      </c>
      <c r="L26" s="73">
        <f>H26-(M26+N26+O26+P26)</f>
        <v>-11387980.21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</f>
        <v>32000</v>
      </c>
      <c r="I102" s="42">
        <f t="shared" si="14"/>
        <v>4.172099087353325</v>
      </c>
      <c r="J102" s="63">
        <f t="shared" si="15"/>
        <v>41.720990873533246</v>
      </c>
      <c r="L102" s="73">
        <f t="shared" si="16"/>
        <v>-44700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</f>
        <v>28000</v>
      </c>
      <c r="I103" s="42">
        <f t="shared" si="14"/>
        <v>2.8600612870275794</v>
      </c>
      <c r="J103" s="63">
        <f t="shared" si="15"/>
        <v>28.600612870275793</v>
      </c>
      <c r="L103" s="73">
        <f t="shared" si="16"/>
        <v>-69900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4"/>
        <v>47.80530204259018</v>
      </c>
      <c r="J108" s="63">
        <f t="shared" si="15"/>
        <v>100</v>
      </c>
      <c r="L108" s="73">
        <f t="shared" si="16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</f>
        <v>33000</v>
      </c>
      <c r="I109" s="42">
        <f t="shared" si="14"/>
        <v>4.3024771838331155</v>
      </c>
      <c r="J109" s="63">
        <f t="shared" si="15"/>
        <v>5.378096479791395</v>
      </c>
      <c r="L109" s="73">
        <f t="shared" si="16"/>
        <v>-580600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</f>
        <v>67000</v>
      </c>
      <c r="I110" s="42">
        <f t="shared" si="14"/>
        <v>18.256130790190735</v>
      </c>
      <c r="J110" s="63">
        <f t="shared" si="15"/>
        <v>56.779661016949156</v>
      </c>
      <c r="L110" s="73">
        <f t="shared" si="16"/>
        <v>-51000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</f>
        <v>21000</v>
      </c>
      <c r="I111" s="42">
        <f t="shared" si="14"/>
        <v>2.727272727272727</v>
      </c>
      <c r="J111" s="63">
        <f t="shared" si="15"/>
        <v>47.72727272727273</v>
      </c>
      <c r="L111" s="73">
        <f t="shared" si="16"/>
        <v>-23000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>
        <f t="shared" si="15"/>
        <v>0</v>
      </c>
      <c r="L115" s="73">
        <f t="shared" si="16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</f>
        <v>1624862.79</v>
      </c>
      <c r="I116" s="42">
        <f t="shared" si="14"/>
        <v>35.667387464828984</v>
      </c>
      <c r="J116" s="63">
        <f t="shared" si="15"/>
        <v>73.85739954545456</v>
      </c>
      <c r="L116" s="73">
        <f t="shared" si="16"/>
        <v>-575137.21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24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24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24">
        <f>34000</f>
        <v>34000</v>
      </c>
      <c r="I119" s="42">
        <f t="shared" si="14"/>
        <v>9.264305177111716</v>
      </c>
      <c r="J119" s="63">
        <f>H119/(N119+O119+P119)*100</f>
        <v>58.620689655172406</v>
      </c>
      <c r="L119" s="73">
        <f t="shared" si="16"/>
        <v>-24000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24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24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24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24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24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24">
        <f>2873000</f>
        <v>2873000</v>
      </c>
      <c r="I125" s="42">
        <f t="shared" si="14"/>
        <v>48.02982429744053</v>
      </c>
      <c r="J125" s="63">
        <f t="shared" si="15"/>
        <v>69.2136553025056</v>
      </c>
      <c r="L125" s="73">
        <f t="shared" si="16"/>
        <v>-1277915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24"/>
      <c r="I126" s="44">
        <f t="shared" si="14"/>
        <v>0</v>
      </c>
      <c r="J126" s="63">
        <f t="shared" si="15"/>
        <v>0</v>
      </c>
      <c r="L126" s="73">
        <f t="shared" si="16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24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24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24">
        <f>159000+364000</f>
        <v>523000</v>
      </c>
      <c r="I129" s="44">
        <f t="shared" si="14"/>
        <v>4.514458351316358</v>
      </c>
      <c r="J129" s="63">
        <f t="shared" si="15"/>
        <v>18.005301752332425</v>
      </c>
      <c r="L129" s="73">
        <f t="shared" si="16"/>
        <v>-2381700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24">
        <f>178841+107000</f>
        <v>285841</v>
      </c>
      <c r="I130" s="42">
        <f t="shared" si="14"/>
        <v>8.93253125</v>
      </c>
      <c r="J130" s="63">
        <f t="shared" si="15"/>
        <v>13.611476190476191</v>
      </c>
      <c r="L130" s="73">
        <f t="shared" si="16"/>
        <v>-1814159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24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78" t="s">
        <v>48</v>
      </c>
      <c r="B139" s="78"/>
      <c r="C139" s="78"/>
      <c r="D139" s="78"/>
      <c r="E139" s="78"/>
      <c r="F139" s="78"/>
      <c r="G139" s="78"/>
      <c r="H139" s="78"/>
      <c r="I139" s="78"/>
      <c r="J139" s="78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23929567.160000004</v>
      </c>
      <c r="I140" s="40">
        <f>H140/D140*100</f>
        <v>17.712222735414727</v>
      </c>
      <c r="J140" s="40">
        <f>H140/(N140+O140+P140)*100</f>
        <v>69.7251070188592</v>
      </c>
      <c r="K140" s="37"/>
      <c r="L140" s="73">
        <f>H140-(M140+N140+O140+P140)</f>
        <v>-10390304.379999995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3300000</v>
      </c>
      <c r="Q140" s="47">
        <f t="shared" si="24"/>
        <v>3129200</v>
      </c>
      <c r="R140" s="47">
        <f t="shared" si="24"/>
        <v>2379528.46</v>
      </c>
      <c r="S140" s="47">
        <f t="shared" si="24"/>
        <v>20027595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23929567.160000004</v>
      </c>
      <c r="I141" s="60">
        <f>H141/D141*100</f>
        <v>17.712222735414727</v>
      </c>
      <c r="J141" s="40">
        <f>H141/(N140+O140+P140)*100</f>
        <v>69.7251070188592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24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24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24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24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24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24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24"/>
      <c r="I153" s="50"/>
      <c r="J153" s="63" t="e">
        <f t="shared" si="27"/>
        <v>#DIV/0!</v>
      </c>
      <c r="L153" s="73">
        <f t="shared" si="28"/>
        <v>0</v>
      </c>
      <c r="M153" s="55"/>
      <c r="N153" s="55"/>
      <c r="O153" s="55"/>
      <c r="P153" s="55"/>
      <c r="Q153" s="55"/>
      <c r="R153" s="55"/>
      <c r="S153" s="55">
        <v>2500000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24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24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24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24">
        <f>13333383.23+599936.4</f>
        <v>13933319.63</v>
      </c>
      <c r="I157" s="50">
        <f>H157/G157*100</f>
        <v>51.60488751851852</v>
      </c>
      <c r="J157" s="63">
        <f t="shared" si="27"/>
        <v>81.08781720304953</v>
      </c>
      <c r="L157" s="73">
        <f t="shared" si="28"/>
        <v>-3249680.369999999</v>
      </c>
      <c r="M157" s="55"/>
      <c r="N157" s="55"/>
      <c r="O157" s="55">
        <f>13500000-17000+700000</f>
        <v>14183000</v>
      </c>
      <c r="P157" s="55">
        <f>3000000</f>
        <v>3000000</v>
      </c>
      <c r="Q157" s="55"/>
      <c r="R157" s="55"/>
      <c r="S157" s="55">
        <f>6750000-700000-3000000</f>
        <v>3050000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24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5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42"/>
      <c r="J167" s="63">
        <f t="shared" si="27"/>
        <v>0</v>
      </c>
      <c r="L167" s="73">
        <f t="shared" si="28"/>
        <v>-3300000</v>
      </c>
      <c r="M167" s="55"/>
      <c r="N167" s="55"/>
      <c r="O167" s="55"/>
      <c r="P167" s="55">
        <v>3300000</v>
      </c>
      <c r="Q167" s="55">
        <v>1329200</v>
      </c>
      <c r="R167" s="55">
        <v>2379528.46</v>
      </c>
      <c r="S167" s="55">
        <v>330800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42"/>
      <c r="J168" s="63">
        <f t="shared" si="27"/>
        <v>0</v>
      </c>
      <c r="L168" s="73">
        <f t="shared" si="28"/>
        <v>-2644871.54</v>
      </c>
      <c r="M168" s="55"/>
      <c r="N168" s="55"/>
      <c r="O168" s="55">
        <v>5644871.54</v>
      </c>
      <c r="P168" s="55">
        <f>-3000000</f>
        <v>-3000000</v>
      </c>
      <c r="Q168" s="55"/>
      <c r="R168" s="55"/>
      <c r="S168" s="55">
        <f>3355128.46+3000000</f>
        <v>6355128.46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24">
        <f>3875000</f>
        <v>3875000</v>
      </c>
      <c r="I169" s="42"/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46726310.690000005</v>
      </c>
      <c r="I173" s="40">
        <f>H173/D173*100</f>
        <v>16.385990279068714</v>
      </c>
      <c r="J173" s="46">
        <f>H173/(M173+N173+O173+P173)*100</f>
        <v>58.225905899221274</v>
      </c>
      <c r="L173" s="73">
        <f t="shared" si="28"/>
        <v>-33523725.729999997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12696936</v>
      </c>
      <c r="Q173" s="55">
        <f t="shared" si="31"/>
        <v>15092513</v>
      </c>
      <c r="R173" s="55">
        <f t="shared" si="31"/>
        <v>14889528.46</v>
      </c>
      <c r="S173" s="55">
        <f t="shared" si="31"/>
        <v>32704807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27539627</v>
      </c>
      <c r="W173" s="55">
        <f t="shared" si="31"/>
        <v>26857121</v>
      </c>
      <c r="X173" s="55">
        <f t="shared" si="31"/>
        <v>27765890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2017-04-07T12:12:19Z</dcterms:modified>
  <cp:category/>
  <cp:version/>
  <cp:contentType/>
  <cp:contentStatus/>
</cp:coreProperties>
</file>